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Peter\manuscripts\JoVE_LmDamage\sub1_JoVE\"/>
    </mc:Choice>
  </mc:AlternateContent>
  <xr:revisionPtr revIDLastSave="0" documentId="13_ncr:1_{A3F3186D-C1E2-4158-8D45-29EB13848C8B}" xr6:coauthVersionLast="47" xr6:coauthVersionMax="47" xr10:uidLastSave="{00000000-0000-0000-0000-000000000000}"/>
  <bookViews>
    <workbookView xWindow="4050" yWindow="1455" windowWidth="21765" windowHeight="12960" xr2:uid="{63EE4435-F004-4EDF-846E-082DB2FEE85B}"/>
  </bookViews>
  <sheets>
    <sheet name="SupplementalTable1" sheetId="1" r:id="rId1"/>
  </sheets>
  <definedNames>
    <definedName name="solver_adj" localSheetId="0" hidden="1">SupplementalTable1!$K$15:$K$17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0</definedName>
    <definedName name="solver_nwt" localSheetId="0" hidden="1">1</definedName>
    <definedName name="solver_opt" localSheetId="0" hidden="1">SupplementalTable1!$K$18</definedName>
    <definedName name="solver_pre" localSheetId="0" hidden="1">0.000001</definedName>
    <definedName name="solver_rbv" localSheetId="0" hidden="1">1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2</definedName>
    <definedName name="solver_val" localSheetId="0" hidden="1">0</definedName>
    <definedName name="solver_ver" localSheetId="0" hidden="1">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62" i="1" l="1"/>
  <c r="H62" i="1"/>
  <c r="O62" i="1" s="1"/>
  <c r="F62" i="1"/>
  <c r="N62" i="1" s="1"/>
  <c r="H61" i="1"/>
  <c r="F61" i="1"/>
  <c r="N61" i="1" s="1"/>
  <c r="H60" i="1"/>
  <c r="O60" i="1" s="1"/>
  <c r="F60" i="1"/>
  <c r="O59" i="1"/>
  <c r="H59" i="1"/>
  <c r="F59" i="1"/>
  <c r="N58" i="1"/>
  <c r="H58" i="1"/>
  <c r="F58" i="1"/>
  <c r="H57" i="1"/>
  <c r="O57" i="1" s="1"/>
  <c r="F57" i="1"/>
  <c r="H56" i="1"/>
  <c r="O56" i="1" s="1"/>
  <c r="F56" i="1"/>
  <c r="F55" i="1"/>
  <c r="O52" i="1"/>
  <c r="K52" i="1"/>
  <c r="H52" i="1"/>
  <c r="F52" i="1"/>
  <c r="N52" i="1" s="1"/>
  <c r="H51" i="1"/>
  <c r="O51" i="1" s="1"/>
  <c r="F51" i="1"/>
  <c r="H50" i="1"/>
  <c r="O50" i="1" s="1"/>
  <c r="F50" i="1"/>
  <c r="O49" i="1"/>
  <c r="H49" i="1"/>
  <c r="F49" i="1"/>
  <c r="H48" i="1"/>
  <c r="O48" i="1" s="1"/>
  <c r="F48" i="1"/>
  <c r="N48" i="1" s="1"/>
  <c r="H47" i="1"/>
  <c r="O47" i="1" s="1"/>
  <c r="F47" i="1"/>
  <c r="H46" i="1"/>
  <c r="O46" i="1" s="1"/>
  <c r="F46" i="1"/>
  <c r="N46" i="1" s="1"/>
  <c r="F45" i="1"/>
  <c r="K42" i="1"/>
  <c r="H42" i="1"/>
  <c r="O42" i="1" s="1"/>
  <c r="F42" i="1"/>
  <c r="N42" i="1" s="1"/>
  <c r="N41" i="1"/>
  <c r="H41" i="1"/>
  <c r="I41" i="1" s="1"/>
  <c r="F41" i="1"/>
  <c r="O40" i="1"/>
  <c r="H40" i="1"/>
  <c r="F40" i="1"/>
  <c r="H39" i="1"/>
  <c r="O39" i="1" s="1"/>
  <c r="F39" i="1"/>
  <c r="N39" i="1" s="1"/>
  <c r="O38" i="1"/>
  <c r="H38" i="1"/>
  <c r="F38" i="1"/>
  <c r="N38" i="1" s="1"/>
  <c r="H37" i="1"/>
  <c r="O37" i="1" s="1"/>
  <c r="F37" i="1"/>
  <c r="H36" i="1"/>
  <c r="O36" i="1" s="1"/>
  <c r="F36" i="1"/>
  <c r="N36" i="1" s="1"/>
  <c r="F35" i="1"/>
  <c r="K32" i="1"/>
  <c r="H32" i="1"/>
  <c r="O32" i="1" s="1"/>
  <c r="F32" i="1"/>
  <c r="N32" i="1" s="1"/>
  <c r="H31" i="1"/>
  <c r="O31" i="1" s="1"/>
  <c r="F31" i="1"/>
  <c r="H30" i="1"/>
  <c r="O30" i="1" s="1"/>
  <c r="F30" i="1"/>
  <c r="H29" i="1"/>
  <c r="F29" i="1"/>
  <c r="N29" i="1" s="1"/>
  <c r="H28" i="1"/>
  <c r="O28" i="1" s="1"/>
  <c r="F28" i="1"/>
  <c r="N28" i="1" s="1"/>
  <c r="H27" i="1"/>
  <c r="O27" i="1" s="1"/>
  <c r="F27" i="1"/>
  <c r="N27" i="1" s="1"/>
  <c r="H26" i="1"/>
  <c r="O26" i="1" s="1"/>
  <c r="F26" i="1"/>
  <c r="N26" i="1" s="1"/>
  <c r="F25" i="1"/>
  <c r="K22" i="1"/>
  <c r="H22" i="1"/>
  <c r="I22" i="1" s="1"/>
  <c r="F22" i="1"/>
  <c r="N22" i="1" s="1"/>
  <c r="H21" i="1"/>
  <c r="O21" i="1" s="1"/>
  <c r="F21" i="1"/>
  <c r="H20" i="1"/>
  <c r="O20" i="1" s="1"/>
  <c r="F20" i="1"/>
  <c r="N20" i="1" s="1"/>
  <c r="H19" i="1"/>
  <c r="O19" i="1" s="1"/>
  <c r="F19" i="1"/>
  <c r="I19" i="1" s="1"/>
  <c r="H18" i="1"/>
  <c r="F18" i="1"/>
  <c r="N18" i="1" s="1"/>
  <c r="H17" i="1"/>
  <c r="O17" i="1" s="1"/>
  <c r="F17" i="1"/>
  <c r="H16" i="1"/>
  <c r="O16" i="1" s="1"/>
  <c r="F16" i="1"/>
  <c r="N16" i="1" s="1"/>
  <c r="F15" i="1"/>
  <c r="K12" i="1"/>
  <c r="H12" i="1"/>
  <c r="I12" i="1" s="1"/>
  <c r="F12" i="1"/>
  <c r="N12" i="1" s="1"/>
  <c r="H11" i="1"/>
  <c r="F11" i="1"/>
  <c r="H10" i="1"/>
  <c r="O10" i="1" s="1"/>
  <c r="F10" i="1"/>
  <c r="N10" i="1" s="1"/>
  <c r="H9" i="1"/>
  <c r="O9" i="1" s="1"/>
  <c r="F9" i="1"/>
  <c r="H8" i="1"/>
  <c r="O8" i="1" s="1"/>
  <c r="F8" i="1"/>
  <c r="N8" i="1" s="1"/>
  <c r="H7" i="1"/>
  <c r="O7" i="1" s="1"/>
  <c r="F7" i="1"/>
  <c r="H6" i="1"/>
  <c r="O6" i="1" s="1"/>
  <c r="F6" i="1"/>
  <c r="N6" i="1" s="1"/>
  <c r="F5" i="1"/>
  <c r="M21" i="1" l="1"/>
  <c r="M29" i="1"/>
  <c r="I9" i="1"/>
  <c r="K9" i="1"/>
  <c r="O29" i="1"/>
  <c r="I11" i="1"/>
  <c r="K19" i="1"/>
  <c r="O22" i="1"/>
  <c r="M40" i="1"/>
  <c r="M58" i="1"/>
  <c r="M18" i="1"/>
  <c r="M50" i="1"/>
  <c r="O12" i="1"/>
  <c r="I58" i="1"/>
  <c r="M60" i="1"/>
  <c r="O58" i="1"/>
  <c r="I56" i="1"/>
  <c r="I59" i="1"/>
  <c r="M57" i="1"/>
  <c r="I48" i="1"/>
  <c r="M48" i="1"/>
  <c r="M51" i="1"/>
  <c r="I49" i="1"/>
  <c r="I39" i="1"/>
  <c r="M41" i="1"/>
  <c r="M39" i="1"/>
  <c r="O41" i="1"/>
  <c r="M30" i="1"/>
  <c r="I29" i="1"/>
  <c r="M31" i="1"/>
  <c r="O18" i="1"/>
  <c r="I16" i="1"/>
  <c r="I18" i="1"/>
  <c r="M20" i="1"/>
  <c r="M11" i="1"/>
  <c r="I6" i="1"/>
  <c r="M9" i="1"/>
  <c r="O11" i="1"/>
  <c r="M10" i="1"/>
  <c r="N57" i="1"/>
  <c r="I61" i="1"/>
  <c r="M59" i="1"/>
  <c r="N59" i="1"/>
  <c r="K59" i="1"/>
  <c r="I46" i="1"/>
  <c r="N50" i="1"/>
  <c r="I52" i="1"/>
  <c r="K49" i="1"/>
  <c r="N47" i="1"/>
  <c r="M49" i="1"/>
  <c r="I51" i="1"/>
  <c r="N49" i="1"/>
  <c r="N51" i="1"/>
  <c r="I38" i="1"/>
  <c r="M38" i="1"/>
  <c r="I36" i="1"/>
  <c r="K39" i="1"/>
  <c r="N40" i="1"/>
  <c r="I42" i="1"/>
  <c r="N37" i="1"/>
  <c r="M28" i="1"/>
  <c r="I31" i="1"/>
  <c r="I28" i="1"/>
  <c r="I26" i="1"/>
  <c r="N31" i="1"/>
  <c r="K29" i="1"/>
  <c r="N30" i="1"/>
  <c r="I32" i="1"/>
  <c r="M19" i="1"/>
  <c r="I21" i="1"/>
  <c r="N17" i="1"/>
  <c r="N19" i="1"/>
  <c r="N21" i="1"/>
  <c r="N7" i="1"/>
  <c r="N9" i="1"/>
  <c r="N11" i="1"/>
  <c r="I8" i="1"/>
  <c r="M8" i="1"/>
  <c r="N60" i="1"/>
  <c r="I7" i="1"/>
  <c r="I17" i="1"/>
  <c r="I27" i="1"/>
  <c r="I37" i="1"/>
  <c r="I47" i="1"/>
  <c r="I57" i="1"/>
  <c r="O61" i="1"/>
  <c r="M7" i="1"/>
  <c r="M17" i="1"/>
  <c r="M27" i="1"/>
  <c r="M37" i="1"/>
  <c r="M47" i="1"/>
  <c r="I62" i="1"/>
  <c r="M6" i="1"/>
  <c r="M16" i="1"/>
  <c r="M26" i="1"/>
  <c r="M36" i="1"/>
  <c r="M46" i="1"/>
  <c r="M56" i="1"/>
  <c r="I10" i="1"/>
  <c r="M12" i="1"/>
  <c r="I20" i="1"/>
  <c r="M22" i="1"/>
  <c r="I30" i="1"/>
  <c r="M32" i="1"/>
  <c r="I40" i="1"/>
  <c r="M42" i="1"/>
  <c r="I50" i="1"/>
  <c r="M52" i="1"/>
  <c r="N56" i="1"/>
  <c r="I60" i="1"/>
  <c r="M62" i="1"/>
  <c r="M61" i="1"/>
  <c r="K38" i="1" l="1"/>
  <c r="K60" i="1"/>
  <c r="K61" i="1" s="1"/>
  <c r="K8" i="1"/>
  <c r="K10" i="1"/>
  <c r="K11" i="1" s="1"/>
  <c r="K58" i="1"/>
  <c r="K50" i="1"/>
  <c r="K51" i="1" s="1"/>
  <c r="K40" i="1"/>
  <c r="K41" i="1" s="1"/>
  <c r="K30" i="1"/>
  <c r="K31" i="1" s="1"/>
  <c r="K20" i="1"/>
  <c r="K21" i="1" s="1"/>
  <c r="K48" i="1"/>
  <c r="K28" i="1"/>
  <c r="K18" i="1"/>
</calcChain>
</file>

<file path=xl/sharedStrings.xml><?xml version="1.0" encoding="utf-8"?>
<sst xmlns="http://schemas.openxmlformats.org/spreadsheetml/2006/main" count="127" uniqueCount="22">
  <si>
    <t>Genotype</t>
  </si>
  <si>
    <t>Toxin</t>
  </si>
  <si>
    <t>Treatment</t>
  </si>
  <si>
    <t>Toxin Conc</t>
  </si>
  <si>
    <t>Avg PI high</t>
  </si>
  <si>
    <t>Specific PI high</t>
  </si>
  <si>
    <t>Modeled</t>
  </si>
  <si>
    <t>Residuals</t>
  </si>
  <si>
    <t>Parameters</t>
  </si>
  <si>
    <t>Correlation</t>
  </si>
  <si>
    <t>L</t>
  </si>
  <si>
    <t>xy</t>
  </si>
  <si>
    <t>x2</t>
  </si>
  <si>
    <t>y2</t>
  </si>
  <si>
    <t>k</t>
  </si>
  <si>
    <t>c</t>
  </si>
  <si>
    <t>SUM</t>
  </si>
  <si>
    <t>n</t>
  </si>
  <si>
    <t>r</t>
  </si>
  <si>
    <t>R^2</t>
  </si>
  <si>
    <t>LC50</t>
  </si>
  <si>
    <r>
      <rPr>
        <b/>
        <sz val="10"/>
        <rFont val="Arial"/>
        <family val="2"/>
      </rPr>
      <t>Instructions for Using this Spreadsheet:</t>
    </r>
    <r>
      <rPr>
        <sz val="10"/>
        <rFont val="Arial"/>
        <family val="2"/>
      </rPr>
      <t xml:space="preserve"> Fill in Genotype, toxin used, treatment used in the respective columns. Add columns as needed for more complex experiments Fill in toxin concentration in Column D. Paste special-&gt; values for the average %PI high into column E for each treatment. Then run Solver to minimize the SUM by varying L, k and c.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</si>
</sst>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3">
    <xf numFmtId="0" fontId="0" fillId="0" borderId="0" xfId="0"/>
    <xf numFmtId="0" fontId="1" fillId="0" borderId="0" xfId="1"/>
    <xf numFmtId="0" fontId="1" fillId="2" borderId="0" xfId="1" applyFill="1" applyAlignment="1">
      <alignment horizontal="center" vertical="top" wrapText="1"/>
    </xf>
  </cellXfs>
  <cellStyles count="2">
    <cellStyle name="Normal" xfId="0" builtinId="0"/>
    <cellStyle name="Normal 2" xfId="1" xr:uid="{8D9D063D-18FA-4161-827F-1435310F95A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BCBA8C-1B79-40BC-86CA-E7C2DD43DAE4}">
  <dimension ref="A1:R92"/>
  <sheetViews>
    <sheetView tabSelected="1" workbookViewId="0">
      <selection activeCell="A4" sqref="A4"/>
    </sheetView>
  </sheetViews>
  <sheetFormatPr defaultRowHeight="12.75" x14ac:dyDescent="0.2"/>
  <cols>
    <col min="1" max="1" width="10.625" style="1" bestFit="1" customWidth="1"/>
    <col min="2" max="2" width="5.125" style="1" bestFit="1" customWidth="1"/>
    <col min="3" max="3" width="15.625" style="1" bestFit="1" customWidth="1"/>
    <col min="4" max="5" width="9" style="1"/>
    <col min="6" max="6" width="12.125" style="1" bestFit="1" customWidth="1"/>
    <col min="7" max="16384" width="9" style="1"/>
  </cols>
  <sheetData>
    <row r="1" spans="1:18" x14ac:dyDescent="0.2">
      <c r="A1" s="2" t="s">
        <v>21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8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8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8" x14ac:dyDescent="0.2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H4" s="1" t="s">
        <v>6</v>
      </c>
      <c r="I4" s="1" t="s">
        <v>7</v>
      </c>
      <c r="J4" s="1" t="s">
        <v>8</v>
      </c>
      <c r="M4" s="1" t="s">
        <v>9</v>
      </c>
    </row>
    <row r="5" spans="1:18" ht="14.25" x14ac:dyDescent="0.2">
      <c r="D5" s="1">
        <v>0</v>
      </c>
      <c r="E5"/>
      <c r="F5" s="1">
        <f>(E5-E$5)/(100-E$5)*100</f>
        <v>0</v>
      </c>
      <c r="J5" s="1" t="s">
        <v>10</v>
      </c>
      <c r="K5" s="1">
        <v>100</v>
      </c>
      <c r="M5" s="1" t="s">
        <v>11</v>
      </c>
      <c r="N5" s="1" t="s">
        <v>12</v>
      </c>
      <c r="O5" s="1" t="s">
        <v>13</v>
      </c>
      <c r="Q5"/>
      <c r="R5"/>
    </row>
    <row r="6" spans="1:18" ht="14.25" x14ac:dyDescent="0.2">
      <c r="D6" s="1">
        <v>62</v>
      </c>
      <c r="E6"/>
      <c r="F6" s="1">
        <f t="shared" ref="F6:F12" si="0">(E6-E$5)/(100-E$5)*100</f>
        <v>0</v>
      </c>
      <c r="H6" s="1">
        <f t="shared" ref="H6:H12" si="1">K$5/(1+EXP(-K$6*(D6-K$7)))</f>
        <v>4.2814295159190763E-19</v>
      </c>
      <c r="I6" s="1">
        <f>(F6-H6)^2</f>
        <v>1.8330638699783056E-37</v>
      </c>
      <c r="J6" s="1" t="s">
        <v>14</v>
      </c>
      <c r="K6" s="1">
        <v>0.05</v>
      </c>
      <c r="M6" s="1">
        <f t="shared" ref="M6:M12" si="2">F6*H6</f>
        <v>0</v>
      </c>
      <c r="N6" s="1">
        <f>F6^2</f>
        <v>0</v>
      </c>
      <c r="O6" s="1">
        <f>H6^2</f>
        <v>1.8330638699783056E-37</v>
      </c>
      <c r="Q6"/>
      <c r="R6"/>
    </row>
    <row r="7" spans="1:18" ht="14.25" x14ac:dyDescent="0.2">
      <c r="D7" s="1">
        <v>125</v>
      </c>
      <c r="E7"/>
      <c r="F7" s="1">
        <f t="shared" si="0"/>
        <v>0</v>
      </c>
      <c r="H7" s="1">
        <f t="shared" si="1"/>
        <v>9.991171568224243E-18</v>
      </c>
      <c r="I7" s="1">
        <f>(F7-H7)^2</f>
        <v>9.9823509305692483E-35</v>
      </c>
      <c r="J7" s="1" t="s">
        <v>15</v>
      </c>
      <c r="K7" s="1">
        <v>1000</v>
      </c>
      <c r="M7" s="1">
        <f t="shared" si="2"/>
        <v>0</v>
      </c>
      <c r="N7" s="1">
        <f t="shared" ref="N7:N12" si="3">F7^2</f>
        <v>0</v>
      </c>
      <c r="O7" s="1">
        <f t="shared" ref="O7:O12" si="4">H7^2</f>
        <v>9.9823509305692483E-35</v>
      </c>
      <c r="Q7"/>
      <c r="R7"/>
    </row>
    <row r="8" spans="1:18" ht="14.25" x14ac:dyDescent="0.2">
      <c r="D8" s="1">
        <v>250</v>
      </c>
      <c r="E8"/>
      <c r="F8" s="1">
        <f t="shared" si="0"/>
        <v>0</v>
      </c>
      <c r="H8" s="1">
        <f t="shared" si="1"/>
        <v>5.1755550058018686E-15</v>
      </c>
      <c r="I8" s="1">
        <f t="shared" ref="I8:I12" si="5">(F8-H8)^2</f>
        <v>2.6786369618080779E-29</v>
      </c>
      <c r="J8" s="1" t="s">
        <v>16</v>
      </c>
      <c r="K8" s="1">
        <f>SUM(I6:I12)</f>
        <v>22500</v>
      </c>
      <c r="M8" s="1">
        <f t="shared" si="2"/>
        <v>0</v>
      </c>
      <c r="N8" s="1">
        <f t="shared" si="3"/>
        <v>0</v>
      </c>
      <c r="O8" s="1">
        <f t="shared" si="4"/>
        <v>2.6786369618080779E-29</v>
      </c>
      <c r="Q8"/>
      <c r="R8"/>
    </row>
    <row r="9" spans="1:18" ht="14.25" x14ac:dyDescent="0.2">
      <c r="D9" s="1">
        <v>500</v>
      </c>
      <c r="E9"/>
      <c r="F9" s="1">
        <f t="shared" si="0"/>
        <v>0</v>
      </c>
      <c r="H9" s="1">
        <f t="shared" si="1"/>
        <v>1.3887943864771145E-9</v>
      </c>
      <c r="I9" s="1">
        <f t="shared" si="5"/>
        <v>1.9287498479103448E-18</v>
      </c>
      <c r="J9" s="1" t="s">
        <v>17</v>
      </c>
      <c r="K9" s="1">
        <f>COUNTA(F6:F12)</f>
        <v>7</v>
      </c>
      <c r="M9" s="1">
        <f t="shared" si="2"/>
        <v>0</v>
      </c>
      <c r="N9" s="1">
        <f t="shared" si="3"/>
        <v>0</v>
      </c>
      <c r="O9" s="1">
        <f t="shared" si="4"/>
        <v>1.9287498479103448E-18</v>
      </c>
      <c r="Q9"/>
      <c r="R9"/>
    </row>
    <row r="10" spans="1:18" ht="14.25" x14ac:dyDescent="0.2">
      <c r="D10" s="1">
        <v>1000</v>
      </c>
      <c r="E10"/>
      <c r="F10" s="1">
        <f t="shared" si="0"/>
        <v>0</v>
      </c>
      <c r="H10" s="1">
        <f t="shared" si="1"/>
        <v>50</v>
      </c>
      <c r="I10" s="1">
        <f t="shared" si="5"/>
        <v>2500</v>
      </c>
      <c r="J10" s="1" t="s">
        <v>18</v>
      </c>
      <c r="K10" s="1" t="e">
        <f>(K9*SUM(M6:M12)-SUM(F6:F12)*SUM(H6:H12))/SQRT((K9*SUM(N6:N12)-SUM(F6:F12)^2)*(K9*SUM(O6:O12)-SUM(H6:H12)^2))</f>
        <v>#DIV/0!</v>
      </c>
      <c r="M10" s="1">
        <f t="shared" si="2"/>
        <v>0</v>
      </c>
      <c r="N10" s="1">
        <f t="shared" si="3"/>
        <v>0</v>
      </c>
      <c r="O10" s="1">
        <f t="shared" si="4"/>
        <v>2500</v>
      </c>
      <c r="Q10"/>
      <c r="R10"/>
    </row>
    <row r="11" spans="1:18" ht="14.25" x14ac:dyDescent="0.2">
      <c r="D11" s="1">
        <v>2000</v>
      </c>
      <c r="E11"/>
      <c r="F11" s="1">
        <f t="shared" si="0"/>
        <v>0</v>
      </c>
      <c r="H11" s="1">
        <f t="shared" si="1"/>
        <v>100</v>
      </c>
      <c r="I11" s="1">
        <f t="shared" si="5"/>
        <v>10000</v>
      </c>
      <c r="J11" s="1" t="s">
        <v>19</v>
      </c>
      <c r="K11" s="1" t="e">
        <f>K10^2</f>
        <v>#DIV/0!</v>
      </c>
      <c r="M11" s="1">
        <f t="shared" si="2"/>
        <v>0</v>
      </c>
      <c r="N11" s="1">
        <f t="shared" si="3"/>
        <v>0</v>
      </c>
      <c r="O11" s="1">
        <f t="shared" si="4"/>
        <v>10000</v>
      </c>
      <c r="Q11"/>
      <c r="R11"/>
    </row>
    <row r="12" spans="1:18" ht="14.25" x14ac:dyDescent="0.2">
      <c r="D12" s="1">
        <v>4000</v>
      </c>
      <c r="E12"/>
      <c r="F12" s="1">
        <f t="shared" si="0"/>
        <v>0</v>
      </c>
      <c r="H12" s="1">
        <f t="shared" si="1"/>
        <v>100</v>
      </c>
      <c r="I12" s="1">
        <f t="shared" si="5"/>
        <v>10000</v>
      </c>
      <c r="J12" s="1" t="s">
        <v>20</v>
      </c>
      <c r="K12" s="1">
        <f>K7-LN(K5/50-1)/K6</f>
        <v>1000</v>
      </c>
      <c r="M12" s="1">
        <f t="shared" si="2"/>
        <v>0</v>
      </c>
      <c r="N12" s="1">
        <f t="shared" si="3"/>
        <v>0</v>
      </c>
      <c r="O12" s="1">
        <f t="shared" si="4"/>
        <v>10000</v>
      </c>
      <c r="Q12"/>
      <c r="R12"/>
    </row>
    <row r="14" spans="1:18" x14ac:dyDescent="0.2">
      <c r="A14" s="1" t="s">
        <v>0</v>
      </c>
      <c r="B14" s="1" t="s">
        <v>1</v>
      </c>
      <c r="C14" s="1" t="s">
        <v>2</v>
      </c>
      <c r="D14" s="1" t="s">
        <v>3</v>
      </c>
      <c r="E14" s="1" t="s">
        <v>4</v>
      </c>
      <c r="F14" s="1" t="s">
        <v>5</v>
      </c>
      <c r="H14" s="1" t="s">
        <v>6</v>
      </c>
      <c r="I14" s="1" t="s">
        <v>7</v>
      </c>
      <c r="J14" s="1" t="s">
        <v>8</v>
      </c>
      <c r="M14" s="1" t="s">
        <v>9</v>
      </c>
    </row>
    <row r="15" spans="1:18" ht="14.25" x14ac:dyDescent="0.2">
      <c r="D15" s="1">
        <v>0</v>
      </c>
      <c r="E15"/>
      <c r="F15" s="1">
        <f>(E15-E$15)/(100-E$15)*100</f>
        <v>0</v>
      </c>
      <c r="J15" s="1" t="s">
        <v>10</v>
      </c>
      <c r="K15" s="1">
        <v>100</v>
      </c>
      <c r="M15" s="1" t="s">
        <v>11</v>
      </c>
      <c r="N15" s="1" t="s">
        <v>12</v>
      </c>
      <c r="O15" s="1" t="s">
        <v>13</v>
      </c>
      <c r="Q15"/>
      <c r="R15"/>
    </row>
    <row r="16" spans="1:18" ht="14.25" x14ac:dyDescent="0.2">
      <c r="D16" s="1">
        <v>62</v>
      </c>
      <c r="E16"/>
      <c r="F16" s="1">
        <f t="shared" ref="F16:F22" si="6">(E16-E$15)/(100-E$15)*100</f>
        <v>0</v>
      </c>
      <c r="H16" s="1">
        <f t="shared" ref="H16:H18" si="7">K$15/(1+EXP(-K$16*(D16-K$17)))</f>
        <v>4.2814295159190763E-19</v>
      </c>
      <c r="I16" s="1">
        <f>(F16-H16)^2</f>
        <v>1.8330638699783056E-37</v>
      </c>
      <c r="J16" s="1" t="s">
        <v>14</v>
      </c>
      <c r="K16" s="1">
        <v>0.05</v>
      </c>
      <c r="M16" s="1">
        <f t="shared" ref="M16:M22" si="8">F16*H16</f>
        <v>0</v>
      </c>
      <c r="N16" s="1">
        <f t="shared" ref="N16:N22" si="9">F16^2</f>
        <v>0</v>
      </c>
      <c r="O16" s="1">
        <f t="shared" ref="O16:O22" si="10">H16^2</f>
        <v>1.8330638699783056E-37</v>
      </c>
      <c r="Q16"/>
      <c r="R16"/>
    </row>
    <row r="17" spans="1:18" ht="14.25" x14ac:dyDescent="0.2">
      <c r="D17" s="1">
        <v>125</v>
      </c>
      <c r="E17"/>
      <c r="F17" s="1">
        <f t="shared" si="6"/>
        <v>0</v>
      </c>
      <c r="H17" s="1">
        <f t="shared" si="7"/>
        <v>9.991171568224243E-18</v>
      </c>
      <c r="I17" s="1">
        <f>(F17-H17)^2</f>
        <v>9.9823509305692483E-35</v>
      </c>
      <c r="J17" s="1" t="s">
        <v>15</v>
      </c>
      <c r="K17" s="1">
        <v>1000</v>
      </c>
      <c r="M17" s="1">
        <f t="shared" si="8"/>
        <v>0</v>
      </c>
      <c r="N17" s="1">
        <f t="shared" si="9"/>
        <v>0</v>
      </c>
      <c r="O17" s="1">
        <f t="shared" si="10"/>
        <v>9.9823509305692483E-35</v>
      </c>
      <c r="Q17"/>
      <c r="R17"/>
    </row>
    <row r="18" spans="1:18" ht="14.25" x14ac:dyDescent="0.2">
      <c r="D18" s="1">
        <v>250</v>
      </c>
      <c r="E18"/>
      <c r="F18" s="1">
        <f t="shared" si="6"/>
        <v>0</v>
      </c>
      <c r="H18" s="1">
        <f t="shared" si="7"/>
        <v>5.1755550058018686E-15</v>
      </c>
      <c r="I18" s="1">
        <f t="shared" ref="I18:I22" si="11">(F18-H18)^2</f>
        <v>2.6786369618080779E-29</v>
      </c>
      <c r="J18" s="1" t="s">
        <v>16</v>
      </c>
      <c r="K18" s="1">
        <f>SUM(I16:I22)</f>
        <v>22500</v>
      </c>
      <c r="M18" s="1">
        <f t="shared" si="8"/>
        <v>0</v>
      </c>
      <c r="N18" s="1">
        <f t="shared" si="9"/>
        <v>0</v>
      </c>
      <c r="O18" s="1">
        <f t="shared" si="10"/>
        <v>2.6786369618080779E-29</v>
      </c>
      <c r="Q18"/>
      <c r="R18"/>
    </row>
    <row r="19" spans="1:18" ht="14.25" x14ac:dyDescent="0.2">
      <c r="D19" s="1">
        <v>500</v>
      </c>
      <c r="E19"/>
      <c r="F19" s="1">
        <f t="shared" si="6"/>
        <v>0</v>
      </c>
      <c r="H19" s="1">
        <f>K$15/(1+EXP(-K$16*(D19-K$17)))</f>
        <v>1.3887943864771145E-9</v>
      </c>
      <c r="I19" s="1">
        <f t="shared" si="11"/>
        <v>1.9287498479103448E-18</v>
      </c>
      <c r="J19" s="1" t="s">
        <v>17</v>
      </c>
      <c r="K19" s="1">
        <f>COUNTA(F16:F22)</f>
        <v>7</v>
      </c>
      <c r="M19" s="1">
        <f t="shared" si="8"/>
        <v>0</v>
      </c>
      <c r="N19" s="1">
        <f t="shared" si="9"/>
        <v>0</v>
      </c>
      <c r="O19" s="1">
        <f>H19^2</f>
        <v>1.9287498479103448E-18</v>
      </c>
      <c r="Q19"/>
      <c r="R19"/>
    </row>
    <row r="20" spans="1:18" ht="14.25" x14ac:dyDescent="0.2">
      <c r="D20" s="1">
        <v>1000</v>
      </c>
      <c r="E20"/>
      <c r="F20" s="1">
        <f t="shared" si="6"/>
        <v>0</v>
      </c>
      <c r="H20" s="1">
        <f t="shared" ref="H20:H22" si="12">K$15/(1+EXP(-K$16*(D20-K$17)))</f>
        <v>50</v>
      </c>
      <c r="I20" s="1">
        <f t="shared" si="11"/>
        <v>2500</v>
      </c>
      <c r="J20" s="1" t="s">
        <v>18</v>
      </c>
      <c r="K20" s="1" t="e">
        <f>(K19*SUM(M16:M22)-SUM(F16:F22)*SUM(H16:H22))/SQRT((K19*SUM(N16:N22)-SUM(F16:F22)^2)*(K19*SUM(O16:O22)-SUM(H16:H22)^2))</f>
        <v>#DIV/0!</v>
      </c>
      <c r="M20" s="1">
        <f t="shared" si="8"/>
        <v>0</v>
      </c>
      <c r="N20" s="1">
        <f t="shared" si="9"/>
        <v>0</v>
      </c>
      <c r="O20" s="1">
        <f t="shared" si="10"/>
        <v>2500</v>
      </c>
      <c r="Q20"/>
      <c r="R20"/>
    </row>
    <row r="21" spans="1:18" ht="14.25" x14ac:dyDescent="0.2">
      <c r="D21" s="1">
        <v>2000</v>
      </c>
      <c r="E21"/>
      <c r="F21" s="1">
        <f t="shared" si="6"/>
        <v>0</v>
      </c>
      <c r="H21" s="1">
        <f t="shared" si="12"/>
        <v>100</v>
      </c>
      <c r="I21" s="1">
        <f t="shared" si="11"/>
        <v>10000</v>
      </c>
      <c r="J21" s="1" t="s">
        <v>19</v>
      </c>
      <c r="K21" s="1" t="e">
        <f>K20^2</f>
        <v>#DIV/0!</v>
      </c>
      <c r="M21" s="1">
        <f t="shared" si="8"/>
        <v>0</v>
      </c>
      <c r="N21" s="1">
        <f t="shared" si="9"/>
        <v>0</v>
      </c>
      <c r="O21" s="1">
        <f t="shared" si="10"/>
        <v>10000</v>
      </c>
      <c r="Q21"/>
      <c r="R21"/>
    </row>
    <row r="22" spans="1:18" ht="14.25" x14ac:dyDescent="0.2">
      <c r="D22" s="1">
        <v>4000</v>
      </c>
      <c r="E22"/>
      <c r="F22" s="1">
        <f t="shared" si="6"/>
        <v>0</v>
      </c>
      <c r="H22" s="1">
        <f t="shared" si="12"/>
        <v>100</v>
      </c>
      <c r="I22" s="1">
        <f t="shared" si="11"/>
        <v>10000</v>
      </c>
      <c r="J22" s="1" t="s">
        <v>20</v>
      </c>
      <c r="K22" s="1">
        <f>K17-LN(K15/50-1)/K16</f>
        <v>1000</v>
      </c>
      <c r="M22" s="1">
        <f t="shared" si="8"/>
        <v>0</v>
      </c>
      <c r="N22" s="1">
        <f t="shared" si="9"/>
        <v>0</v>
      </c>
      <c r="O22" s="1">
        <f t="shared" si="10"/>
        <v>10000</v>
      </c>
      <c r="Q22"/>
      <c r="R22"/>
    </row>
    <row r="24" spans="1:18" x14ac:dyDescent="0.2">
      <c r="A24" s="1" t="s">
        <v>0</v>
      </c>
      <c r="B24" s="1" t="s">
        <v>1</v>
      </c>
      <c r="C24" s="1" t="s">
        <v>2</v>
      </c>
      <c r="D24" s="1" t="s">
        <v>3</v>
      </c>
      <c r="E24" s="1" t="s">
        <v>4</v>
      </c>
      <c r="F24" s="1" t="s">
        <v>5</v>
      </c>
      <c r="H24" s="1" t="s">
        <v>6</v>
      </c>
      <c r="I24" s="1" t="s">
        <v>7</v>
      </c>
      <c r="J24" s="1" t="s">
        <v>8</v>
      </c>
      <c r="M24" s="1" t="s">
        <v>9</v>
      </c>
    </row>
    <row r="25" spans="1:18" ht="14.25" x14ac:dyDescent="0.2">
      <c r="D25" s="1">
        <v>0</v>
      </c>
      <c r="E25"/>
      <c r="F25" s="1">
        <f>(E25-E$25)/(100-E$25)*100</f>
        <v>0</v>
      </c>
      <c r="J25" s="1" t="s">
        <v>10</v>
      </c>
      <c r="K25" s="1">
        <v>100</v>
      </c>
      <c r="M25" s="1" t="s">
        <v>11</v>
      </c>
      <c r="N25" s="1" t="s">
        <v>12</v>
      </c>
      <c r="O25" s="1" t="s">
        <v>13</v>
      </c>
      <c r="Q25"/>
      <c r="R25"/>
    </row>
    <row r="26" spans="1:18" ht="14.25" x14ac:dyDescent="0.2">
      <c r="D26" s="1">
        <v>62</v>
      </c>
      <c r="E26"/>
      <c r="F26" s="1">
        <f t="shared" ref="F26:F32" si="13">(E26-E$25)/(100-E$25)*100</f>
        <v>0</v>
      </c>
      <c r="H26" s="1">
        <f>K$25/(1+EXP(-K$26*(D26-K$27)))</f>
        <v>4.2814295159190763E-19</v>
      </c>
      <c r="I26" s="1">
        <f>(F26-H26)^2</f>
        <v>1.8330638699783056E-37</v>
      </c>
      <c r="J26" s="1" t="s">
        <v>14</v>
      </c>
      <c r="K26" s="1">
        <v>0.05</v>
      </c>
      <c r="M26" s="1">
        <f t="shared" ref="M26:M32" si="14">F26*H26</f>
        <v>0</v>
      </c>
      <c r="N26" s="1">
        <f t="shared" ref="N26:N32" si="15">F26^2</f>
        <v>0</v>
      </c>
      <c r="O26" s="1">
        <f t="shared" ref="O26:O32" si="16">H26^2</f>
        <v>1.8330638699783056E-37</v>
      </c>
      <c r="Q26"/>
      <c r="R26"/>
    </row>
    <row r="27" spans="1:18" ht="14.25" x14ac:dyDescent="0.2">
      <c r="D27" s="1">
        <v>125</v>
      </c>
      <c r="E27"/>
      <c r="F27" s="1">
        <f t="shared" si="13"/>
        <v>0</v>
      </c>
      <c r="H27" s="1">
        <f t="shared" ref="H27:H32" si="17">K$25/(1+EXP(-K$26*(D27-K$27)))</f>
        <v>9.991171568224243E-18</v>
      </c>
      <c r="I27" s="1">
        <f>(F27-H27)^2</f>
        <v>9.9823509305692483E-35</v>
      </c>
      <c r="J27" s="1" t="s">
        <v>15</v>
      </c>
      <c r="K27" s="1">
        <v>1000</v>
      </c>
      <c r="M27" s="1">
        <f t="shared" si="14"/>
        <v>0</v>
      </c>
      <c r="N27" s="1">
        <f t="shared" si="15"/>
        <v>0</v>
      </c>
      <c r="O27" s="1">
        <f t="shared" si="16"/>
        <v>9.9823509305692483E-35</v>
      </c>
      <c r="Q27"/>
      <c r="R27"/>
    </row>
    <row r="28" spans="1:18" ht="14.25" x14ac:dyDescent="0.2">
      <c r="D28" s="1">
        <v>250</v>
      </c>
      <c r="E28"/>
      <c r="F28" s="1">
        <f t="shared" si="13"/>
        <v>0</v>
      </c>
      <c r="H28" s="1">
        <f t="shared" si="17"/>
        <v>5.1755550058018686E-15</v>
      </c>
      <c r="I28" s="1">
        <f t="shared" ref="I28:I32" si="18">(F28-H28)^2</f>
        <v>2.6786369618080779E-29</v>
      </c>
      <c r="J28" s="1" t="s">
        <v>16</v>
      </c>
      <c r="K28" s="1">
        <f>SUM(I26:I32)</f>
        <v>22500</v>
      </c>
      <c r="M28" s="1">
        <f t="shared" si="14"/>
        <v>0</v>
      </c>
      <c r="N28" s="1">
        <f t="shared" si="15"/>
        <v>0</v>
      </c>
      <c r="O28" s="1">
        <f t="shared" si="16"/>
        <v>2.6786369618080779E-29</v>
      </c>
      <c r="Q28"/>
      <c r="R28"/>
    </row>
    <row r="29" spans="1:18" ht="14.25" x14ac:dyDescent="0.2">
      <c r="D29" s="1">
        <v>500</v>
      </c>
      <c r="E29"/>
      <c r="F29" s="1">
        <f t="shared" si="13"/>
        <v>0</v>
      </c>
      <c r="H29" s="1">
        <f t="shared" si="17"/>
        <v>1.3887943864771145E-9</v>
      </c>
      <c r="I29" s="1">
        <f t="shared" si="18"/>
        <v>1.9287498479103448E-18</v>
      </c>
      <c r="J29" s="1" t="s">
        <v>17</v>
      </c>
      <c r="K29" s="1">
        <f>COUNTA(F26:F32)</f>
        <v>7</v>
      </c>
      <c r="M29" s="1">
        <f t="shared" si="14"/>
        <v>0</v>
      </c>
      <c r="N29" s="1">
        <f t="shared" si="15"/>
        <v>0</v>
      </c>
      <c r="O29" s="1">
        <f t="shared" si="16"/>
        <v>1.9287498479103448E-18</v>
      </c>
      <c r="Q29"/>
      <c r="R29"/>
    </row>
    <row r="30" spans="1:18" ht="14.25" x14ac:dyDescent="0.2">
      <c r="D30" s="1">
        <v>1000</v>
      </c>
      <c r="E30"/>
      <c r="F30" s="1">
        <f t="shared" si="13"/>
        <v>0</v>
      </c>
      <c r="H30" s="1">
        <f t="shared" si="17"/>
        <v>50</v>
      </c>
      <c r="I30" s="1">
        <f t="shared" si="18"/>
        <v>2500</v>
      </c>
      <c r="J30" s="1" t="s">
        <v>18</v>
      </c>
      <c r="K30" s="1" t="e">
        <f>(K29*SUM(M26:M32)-SUM(F26:F32)*SUM(H26:H32))/SQRT((K29*SUM(N26:N32)-SUM(F26:F32)^2)*(K29*SUM(O26:O32)-SUM(H26:H32)^2))</f>
        <v>#DIV/0!</v>
      </c>
      <c r="M30" s="1">
        <f t="shared" si="14"/>
        <v>0</v>
      </c>
      <c r="N30" s="1">
        <f t="shared" si="15"/>
        <v>0</v>
      </c>
      <c r="O30" s="1">
        <f t="shared" si="16"/>
        <v>2500</v>
      </c>
      <c r="Q30"/>
      <c r="R30"/>
    </row>
    <row r="31" spans="1:18" ht="14.25" x14ac:dyDescent="0.2">
      <c r="D31" s="1">
        <v>2000</v>
      </c>
      <c r="E31"/>
      <c r="F31" s="1">
        <f t="shared" si="13"/>
        <v>0</v>
      </c>
      <c r="H31" s="1">
        <f t="shared" si="17"/>
        <v>100</v>
      </c>
      <c r="I31" s="1">
        <f t="shared" si="18"/>
        <v>10000</v>
      </c>
      <c r="J31" s="1" t="s">
        <v>19</v>
      </c>
      <c r="K31" s="1" t="e">
        <f>K30^2</f>
        <v>#DIV/0!</v>
      </c>
      <c r="M31" s="1">
        <f t="shared" si="14"/>
        <v>0</v>
      </c>
      <c r="N31" s="1">
        <f t="shared" si="15"/>
        <v>0</v>
      </c>
      <c r="O31" s="1">
        <f t="shared" si="16"/>
        <v>10000</v>
      </c>
      <c r="Q31"/>
      <c r="R31"/>
    </row>
    <row r="32" spans="1:18" ht="14.25" x14ac:dyDescent="0.2">
      <c r="D32" s="1">
        <v>4000</v>
      </c>
      <c r="E32"/>
      <c r="F32" s="1">
        <f t="shared" si="13"/>
        <v>0</v>
      </c>
      <c r="H32" s="1">
        <f t="shared" si="17"/>
        <v>100</v>
      </c>
      <c r="I32" s="1">
        <f t="shared" si="18"/>
        <v>10000</v>
      </c>
      <c r="J32" s="1" t="s">
        <v>20</v>
      </c>
      <c r="K32" s="1">
        <f>K27-LN(K25/50-1)/K26</f>
        <v>1000</v>
      </c>
      <c r="M32" s="1">
        <f t="shared" si="14"/>
        <v>0</v>
      </c>
      <c r="N32" s="1">
        <f t="shared" si="15"/>
        <v>0</v>
      </c>
      <c r="O32" s="1">
        <f t="shared" si="16"/>
        <v>10000</v>
      </c>
      <c r="Q32"/>
      <c r="R32"/>
    </row>
    <row r="34" spans="1:18" x14ac:dyDescent="0.2">
      <c r="A34" s="1" t="s">
        <v>0</v>
      </c>
      <c r="B34" s="1" t="s">
        <v>1</v>
      </c>
      <c r="C34" s="1" t="s">
        <v>2</v>
      </c>
      <c r="D34" s="1" t="s">
        <v>3</v>
      </c>
      <c r="E34" s="1" t="s">
        <v>4</v>
      </c>
      <c r="F34" s="1" t="s">
        <v>5</v>
      </c>
      <c r="H34" s="1" t="s">
        <v>6</v>
      </c>
      <c r="I34" s="1" t="s">
        <v>7</v>
      </c>
      <c r="J34" s="1" t="s">
        <v>8</v>
      </c>
      <c r="M34" s="1" t="s">
        <v>9</v>
      </c>
    </row>
    <row r="35" spans="1:18" ht="14.25" x14ac:dyDescent="0.2">
      <c r="D35" s="1">
        <v>0</v>
      </c>
      <c r="E35"/>
      <c r="F35" s="1">
        <f>(E35-E$35)/(100-E$35)*100</f>
        <v>0</v>
      </c>
      <c r="J35" s="1" t="s">
        <v>10</v>
      </c>
      <c r="K35" s="1">
        <v>100</v>
      </c>
      <c r="M35" s="1" t="s">
        <v>11</v>
      </c>
      <c r="N35" s="1" t="s">
        <v>12</v>
      </c>
      <c r="O35" s="1" t="s">
        <v>13</v>
      </c>
      <c r="Q35"/>
      <c r="R35"/>
    </row>
    <row r="36" spans="1:18" ht="14.25" x14ac:dyDescent="0.2">
      <c r="D36" s="1">
        <v>62</v>
      </c>
      <c r="E36"/>
      <c r="F36" s="1">
        <f t="shared" ref="F36:F42" si="19">(E36-E$35)/(100-E$35)*100</f>
        <v>0</v>
      </c>
      <c r="H36" s="1">
        <f>K$35/(1+EXP(-K$36*(D36-K$37)))</f>
        <v>4.2814295159190763E-19</v>
      </c>
      <c r="I36" s="1">
        <f>(F36-H36)^2</f>
        <v>1.8330638699783056E-37</v>
      </c>
      <c r="J36" s="1" t="s">
        <v>14</v>
      </c>
      <c r="K36" s="1">
        <v>0.05</v>
      </c>
      <c r="M36" s="1">
        <f t="shared" ref="M36:M42" si="20">F36*H36</f>
        <v>0</v>
      </c>
      <c r="N36" s="1">
        <f t="shared" ref="N36:N42" si="21">F36^2</f>
        <v>0</v>
      </c>
      <c r="O36" s="1">
        <f t="shared" ref="O36:O42" si="22">H36^2</f>
        <v>1.8330638699783056E-37</v>
      </c>
      <c r="Q36"/>
      <c r="R36"/>
    </row>
    <row r="37" spans="1:18" ht="14.25" x14ac:dyDescent="0.2">
      <c r="D37" s="1">
        <v>125</v>
      </c>
      <c r="E37"/>
      <c r="F37" s="1">
        <f t="shared" si="19"/>
        <v>0</v>
      </c>
      <c r="H37" s="1">
        <f t="shared" ref="H37:H42" si="23">K$35/(1+EXP(-K$36*(D37-K$37)))</f>
        <v>9.991171568224243E-18</v>
      </c>
      <c r="I37" s="1">
        <f>(F37-H37)^2</f>
        <v>9.9823509305692483E-35</v>
      </c>
      <c r="J37" s="1" t="s">
        <v>15</v>
      </c>
      <c r="K37" s="1">
        <v>1000</v>
      </c>
      <c r="M37" s="1">
        <f t="shared" si="20"/>
        <v>0</v>
      </c>
      <c r="N37" s="1">
        <f t="shared" si="21"/>
        <v>0</v>
      </c>
      <c r="O37" s="1">
        <f t="shared" si="22"/>
        <v>9.9823509305692483E-35</v>
      </c>
      <c r="Q37"/>
      <c r="R37"/>
    </row>
    <row r="38" spans="1:18" ht="14.25" x14ac:dyDescent="0.2">
      <c r="D38" s="1">
        <v>250</v>
      </c>
      <c r="E38"/>
      <c r="F38" s="1">
        <f t="shared" si="19"/>
        <v>0</v>
      </c>
      <c r="H38" s="1">
        <f t="shared" si="23"/>
        <v>5.1755550058018686E-15</v>
      </c>
      <c r="I38" s="1">
        <f t="shared" ref="I38:I42" si="24">(F38-H38)^2</f>
        <v>2.6786369618080779E-29</v>
      </c>
      <c r="J38" s="1" t="s">
        <v>16</v>
      </c>
      <c r="K38" s="1">
        <f>SUM(I36:I42)</f>
        <v>22500</v>
      </c>
      <c r="M38" s="1">
        <f t="shared" si="20"/>
        <v>0</v>
      </c>
      <c r="N38" s="1">
        <f t="shared" si="21"/>
        <v>0</v>
      </c>
      <c r="O38" s="1">
        <f t="shared" si="22"/>
        <v>2.6786369618080779E-29</v>
      </c>
      <c r="Q38"/>
      <c r="R38"/>
    </row>
    <row r="39" spans="1:18" ht="14.25" x14ac:dyDescent="0.2">
      <c r="D39" s="1">
        <v>500</v>
      </c>
      <c r="E39"/>
      <c r="F39" s="1">
        <f t="shared" si="19"/>
        <v>0</v>
      </c>
      <c r="H39" s="1">
        <f t="shared" si="23"/>
        <v>1.3887943864771145E-9</v>
      </c>
      <c r="I39" s="1">
        <f t="shared" si="24"/>
        <v>1.9287498479103448E-18</v>
      </c>
      <c r="J39" s="1" t="s">
        <v>17</v>
      </c>
      <c r="K39" s="1">
        <f>COUNTA(F36:F42)</f>
        <v>7</v>
      </c>
      <c r="M39" s="1">
        <f t="shared" si="20"/>
        <v>0</v>
      </c>
      <c r="N39" s="1">
        <f t="shared" si="21"/>
        <v>0</v>
      </c>
      <c r="O39" s="1">
        <f t="shared" si="22"/>
        <v>1.9287498479103448E-18</v>
      </c>
      <c r="Q39"/>
      <c r="R39"/>
    </row>
    <row r="40" spans="1:18" ht="14.25" x14ac:dyDescent="0.2">
      <c r="D40" s="1">
        <v>1000</v>
      </c>
      <c r="E40"/>
      <c r="F40" s="1">
        <f t="shared" si="19"/>
        <v>0</v>
      </c>
      <c r="H40" s="1">
        <f t="shared" si="23"/>
        <v>50</v>
      </c>
      <c r="I40" s="1">
        <f t="shared" si="24"/>
        <v>2500</v>
      </c>
      <c r="J40" s="1" t="s">
        <v>18</v>
      </c>
      <c r="K40" s="1" t="e">
        <f>(K39*SUM(M36:M42)-SUM(F36:F42)*SUM(H36:H42))/SQRT((K39*SUM(N36:N42)-SUM(F36:F42)^2)*(K39*SUM(O36:O42)-SUM(H36:H42)^2))</f>
        <v>#DIV/0!</v>
      </c>
      <c r="M40" s="1">
        <f t="shared" si="20"/>
        <v>0</v>
      </c>
      <c r="N40" s="1">
        <f t="shared" si="21"/>
        <v>0</v>
      </c>
      <c r="O40" s="1">
        <f t="shared" si="22"/>
        <v>2500</v>
      </c>
      <c r="Q40"/>
      <c r="R40"/>
    </row>
    <row r="41" spans="1:18" ht="14.25" x14ac:dyDescent="0.2">
      <c r="D41" s="1">
        <v>2000</v>
      </c>
      <c r="E41"/>
      <c r="F41" s="1">
        <f t="shared" si="19"/>
        <v>0</v>
      </c>
      <c r="H41" s="1">
        <f t="shared" si="23"/>
        <v>100</v>
      </c>
      <c r="I41" s="1">
        <f t="shared" si="24"/>
        <v>10000</v>
      </c>
      <c r="J41" s="1" t="s">
        <v>19</v>
      </c>
      <c r="K41" s="1" t="e">
        <f>K40^2</f>
        <v>#DIV/0!</v>
      </c>
      <c r="M41" s="1">
        <f t="shared" si="20"/>
        <v>0</v>
      </c>
      <c r="N41" s="1">
        <f t="shared" si="21"/>
        <v>0</v>
      </c>
      <c r="O41" s="1">
        <f t="shared" si="22"/>
        <v>10000</v>
      </c>
      <c r="Q41"/>
      <c r="R41"/>
    </row>
    <row r="42" spans="1:18" ht="14.25" x14ac:dyDescent="0.2">
      <c r="D42" s="1">
        <v>4000</v>
      </c>
      <c r="E42"/>
      <c r="F42" s="1">
        <f t="shared" si="19"/>
        <v>0</v>
      </c>
      <c r="H42" s="1">
        <f t="shared" si="23"/>
        <v>100</v>
      </c>
      <c r="I42" s="1">
        <f t="shared" si="24"/>
        <v>10000</v>
      </c>
      <c r="J42" s="1" t="s">
        <v>20</v>
      </c>
      <c r="K42" s="1">
        <f>K37-LN(K35/50-1)/K36</f>
        <v>1000</v>
      </c>
      <c r="M42" s="1">
        <f t="shared" si="20"/>
        <v>0</v>
      </c>
      <c r="N42" s="1">
        <f t="shared" si="21"/>
        <v>0</v>
      </c>
      <c r="O42" s="1">
        <f t="shared" si="22"/>
        <v>10000</v>
      </c>
      <c r="Q42"/>
      <c r="R42"/>
    </row>
    <row r="44" spans="1:18" x14ac:dyDescent="0.2">
      <c r="A44" s="1" t="s">
        <v>0</v>
      </c>
      <c r="B44" s="1" t="s">
        <v>1</v>
      </c>
      <c r="C44" s="1" t="s">
        <v>2</v>
      </c>
      <c r="D44" s="1" t="s">
        <v>3</v>
      </c>
      <c r="E44" s="1" t="s">
        <v>4</v>
      </c>
      <c r="F44" s="1" t="s">
        <v>5</v>
      </c>
      <c r="H44" s="1" t="s">
        <v>6</v>
      </c>
      <c r="I44" s="1" t="s">
        <v>7</v>
      </c>
      <c r="J44" s="1" t="s">
        <v>8</v>
      </c>
      <c r="M44" s="1" t="s">
        <v>9</v>
      </c>
    </row>
    <row r="45" spans="1:18" ht="14.25" x14ac:dyDescent="0.2">
      <c r="D45" s="1">
        <v>0</v>
      </c>
      <c r="E45"/>
      <c r="F45" s="1">
        <f>(E45-E$45)/(100-E$45)*100</f>
        <v>0</v>
      </c>
      <c r="J45" s="1" t="s">
        <v>10</v>
      </c>
      <c r="K45" s="1">
        <v>100</v>
      </c>
      <c r="M45" s="1" t="s">
        <v>11</v>
      </c>
      <c r="N45" s="1" t="s">
        <v>12</v>
      </c>
      <c r="O45" s="1" t="s">
        <v>13</v>
      </c>
      <c r="Q45"/>
      <c r="R45"/>
    </row>
    <row r="46" spans="1:18" ht="14.25" x14ac:dyDescent="0.2">
      <c r="D46" s="1">
        <v>62</v>
      </c>
      <c r="E46"/>
      <c r="F46" s="1">
        <f t="shared" ref="F46:F52" si="25">(E46-E$45)/(100-E$45)*100</f>
        <v>0</v>
      </c>
      <c r="H46" s="1">
        <f>K$45/(1+EXP(-K$46*(D46-K$47)))</f>
        <v>4.2814295159190763E-19</v>
      </c>
      <c r="I46" s="1">
        <f>(F46-H46)^2</f>
        <v>1.8330638699783056E-37</v>
      </c>
      <c r="J46" s="1" t="s">
        <v>14</v>
      </c>
      <c r="K46" s="1">
        <v>0.05</v>
      </c>
      <c r="M46" s="1">
        <f t="shared" ref="M46:M52" si="26">F46*H46</f>
        <v>0</v>
      </c>
      <c r="N46" s="1">
        <f t="shared" ref="N46:N52" si="27">F46^2</f>
        <v>0</v>
      </c>
      <c r="O46" s="1">
        <f t="shared" ref="O46:O52" si="28">H46^2</f>
        <v>1.8330638699783056E-37</v>
      </c>
      <c r="Q46"/>
      <c r="R46"/>
    </row>
    <row r="47" spans="1:18" ht="14.25" x14ac:dyDescent="0.2">
      <c r="D47" s="1">
        <v>125</v>
      </c>
      <c r="E47"/>
      <c r="F47" s="1">
        <f t="shared" si="25"/>
        <v>0</v>
      </c>
      <c r="H47" s="1">
        <f t="shared" ref="H47:H52" si="29">K$45/(1+EXP(-K$46*(D47-K$47)))</f>
        <v>9.991171568224243E-18</v>
      </c>
      <c r="I47" s="1">
        <f>(F47-H47)^2</f>
        <v>9.9823509305692483E-35</v>
      </c>
      <c r="J47" s="1" t="s">
        <v>15</v>
      </c>
      <c r="K47" s="1">
        <v>1000</v>
      </c>
      <c r="M47" s="1">
        <f t="shared" si="26"/>
        <v>0</v>
      </c>
      <c r="N47" s="1">
        <f t="shared" si="27"/>
        <v>0</v>
      </c>
      <c r="O47" s="1">
        <f t="shared" si="28"/>
        <v>9.9823509305692483E-35</v>
      </c>
      <c r="Q47"/>
      <c r="R47"/>
    </row>
    <row r="48" spans="1:18" ht="14.25" x14ac:dyDescent="0.2">
      <c r="D48" s="1">
        <v>250</v>
      </c>
      <c r="E48"/>
      <c r="F48" s="1">
        <f t="shared" si="25"/>
        <v>0</v>
      </c>
      <c r="H48" s="1">
        <f t="shared" si="29"/>
        <v>5.1755550058018686E-15</v>
      </c>
      <c r="I48" s="1">
        <f t="shared" ref="I48:I52" si="30">(F48-H48)^2</f>
        <v>2.6786369618080779E-29</v>
      </c>
      <c r="J48" s="1" t="s">
        <v>16</v>
      </c>
      <c r="K48" s="1">
        <f>SUM(I46:I52)</f>
        <v>22500</v>
      </c>
      <c r="M48" s="1">
        <f t="shared" si="26"/>
        <v>0</v>
      </c>
      <c r="N48" s="1">
        <f t="shared" si="27"/>
        <v>0</v>
      </c>
      <c r="O48" s="1">
        <f t="shared" si="28"/>
        <v>2.6786369618080779E-29</v>
      </c>
      <c r="Q48"/>
      <c r="R48"/>
    </row>
    <row r="49" spans="1:18" ht="14.25" x14ac:dyDescent="0.2">
      <c r="D49" s="1">
        <v>500</v>
      </c>
      <c r="E49"/>
      <c r="F49" s="1">
        <f t="shared" si="25"/>
        <v>0</v>
      </c>
      <c r="H49" s="1">
        <f t="shared" si="29"/>
        <v>1.3887943864771145E-9</v>
      </c>
      <c r="I49" s="1">
        <f t="shared" si="30"/>
        <v>1.9287498479103448E-18</v>
      </c>
      <c r="J49" s="1" t="s">
        <v>17</v>
      </c>
      <c r="K49" s="1">
        <f>COUNTA(F46:F52)</f>
        <v>7</v>
      </c>
      <c r="M49" s="1">
        <f t="shared" si="26"/>
        <v>0</v>
      </c>
      <c r="N49" s="1">
        <f t="shared" si="27"/>
        <v>0</v>
      </c>
      <c r="O49" s="1">
        <f t="shared" si="28"/>
        <v>1.9287498479103448E-18</v>
      </c>
      <c r="Q49"/>
      <c r="R49"/>
    </row>
    <row r="50" spans="1:18" ht="14.25" x14ac:dyDescent="0.2">
      <c r="D50" s="1">
        <v>1000</v>
      </c>
      <c r="E50"/>
      <c r="F50" s="1">
        <f t="shared" si="25"/>
        <v>0</v>
      </c>
      <c r="H50" s="1">
        <f t="shared" si="29"/>
        <v>50</v>
      </c>
      <c r="I50" s="1">
        <f t="shared" si="30"/>
        <v>2500</v>
      </c>
      <c r="J50" s="1" t="s">
        <v>18</v>
      </c>
      <c r="K50" s="1" t="e">
        <f>(K49*SUM(M46:M52)-SUM(F46:F52)*SUM(H46:H52))/SQRT((K49*SUM(N46:N52)-SUM(F46:F52)^2)*(K49*SUM(O46:O52)-SUM(H46:H52)^2))</f>
        <v>#DIV/0!</v>
      </c>
      <c r="M50" s="1">
        <f t="shared" si="26"/>
        <v>0</v>
      </c>
      <c r="N50" s="1">
        <f t="shared" si="27"/>
        <v>0</v>
      </c>
      <c r="O50" s="1">
        <f t="shared" si="28"/>
        <v>2500</v>
      </c>
      <c r="Q50"/>
      <c r="R50"/>
    </row>
    <row r="51" spans="1:18" ht="14.25" x14ac:dyDescent="0.2">
      <c r="D51" s="1">
        <v>2000</v>
      </c>
      <c r="E51"/>
      <c r="F51" s="1">
        <f t="shared" si="25"/>
        <v>0</v>
      </c>
      <c r="H51" s="1">
        <f t="shared" si="29"/>
        <v>100</v>
      </c>
      <c r="I51" s="1">
        <f t="shared" si="30"/>
        <v>10000</v>
      </c>
      <c r="J51" s="1" t="s">
        <v>19</v>
      </c>
      <c r="K51" s="1" t="e">
        <f>K50^2</f>
        <v>#DIV/0!</v>
      </c>
      <c r="M51" s="1">
        <f t="shared" si="26"/>
        <v>0</v>
      </c>
      <c r="N51" s="1">
        <f t="shared" si="27"/>
        <v>0</v>
      </c>
      <c r="O51" s="1">
        <f t="shared" si="28"/>
        <v>10000</v>
      </c>
      <c r="Q51"/>
      <c r="R51"/>
    </row>
    <row r="52" spans="1:18" ht="14.25" x14ac:dyDescent="0.2">
      <c r="D52" s="1">
        <v>4000</v>
      </c>
      <c r="E52"/>
      <c r="F52" s="1">
        <f t="shared" si="25"/>
        <v>0</v>
      </c>
      <c r="H52" s="1">
        <f t="shared" si="29"/>
        <v>100</v>
      </c>
      <c r="I52" s="1">
        <f t="shared" si="30"/>
        <v>10000</v>
      </c>
      <c r="J52" s="1" t="s">
        <v>20</v>
      </c>
      <c r="K52" s="1">
        <f>K47-LN(K45/50-1)/K46</f>
        <v>1000</v>
      </c>
      <c r="M52" s="1">
        <f t="shared" si="26"/>
        <v>0</v>
      </c>
      <c r="N52" s="1">
        <f t="shared" si="27"/>
        <v>0</v>
      </c>
      <c r="O52" s="1">
        <f t="shared" si="28"/>
        <v>10000</v>
      </c>
      <c r="Q52"/>
      <c r="R52"/>
    </row>
    <row r="54" spans="1:18" x14ac:dyDescent="0.2">
      <c r="A54" s="1" t="s">
        <v>0</v>
      </c>
      <c r="B54" s="1" t="s">
        <v>1</v>
      </c>
      <c r="C54" s="1" t="s">
        <v>2</v>
      </c>
      <c r="D54" s="1" t="s">
        <v>3</v>
      </c>
      <c r="E54" s="1" t="s">
        <v>4</v>
      </c>
      <c r="F54" s="1" t="s">
        <v>5</v>
      </c>
      <c r="H54" s="1" t="s">
        <v>6</v>
      </c>
      <c r="I54" s="1" t="s">
        <v>7</v>
      </c>
      <c r="J54" s="1" t="s">
        <v>8</v>
      </c>
      <c r="M54" s="1" t="s">
        <v>9</v>
      </c>
    </row>
    <row r="55" spans="1:18" ht="14.25" x14ac:dyDescent="0.2">
      <c r="D55" s="1">
        <v>0</v>
      </c>
      <c r="E55"/>
      <c r="F55" s="1">
        <f>(E55-E$55)/(100-E$55)*100</f>
        <v>0</v>
      </c>
      <c r="J55" s="1" t="s">
        <v>10</v>
      </c>
      <c r="K55" s="1">
        <v>100</v>
      </c>
      <c r="M55" s="1" t="s">
        <v>11</v>
      </c>
      <c r="N55" s="1" t="s">
        <v>12</v>
      </c>
      <c r="O55" s="1" t="s">
        <v>13</v>
      </c>
      <c r="Q55"/>
      <c r="R55"/>
    </row>
    <row r="56" spans="1:18" ht="14.25" x14ac:dyDescent="0.2">
      <c r="D56" s="1">
        <v>62</v>
      </c>
      <c r="E56"/>
      <c r="F56" s="1">
        <f t="shared" ref="F56:F62" si="31">(E56-E$55)/(100-E$55)*100</f>
        <v>0</v>
      </c>
      <c r="H56" s="1">
        <f>K$55/(1+EXP(-K$56*(D56-K$57)))</f>
        <v>4.2814295159190763E-19</v>
      </c>
      <c r="I56" s="1">
        <f>(F56-H56)^2</f>
        <v>1.8330638699783056E-37</v>
      </c>
      <c r="J56" s="1" t="s">
        <v>14</v>
      </c>
      <c r="K56" s="1">
        <v>0.05</v>
      </c>
      <c r="M56" s="1">
        <f t="shared" ref="M56:M62" si="32">F56*H56</f>
        <v>0</v>
      </c>
      <c r="N56" s="1">
        <f t="shared" ref="N56:N62" si="33">F56^2</f>
        <v>0</v>
      </c>
      <c r="O56" s="1">
        <f t="shared" ref="O56:O62" si="34">H56^2</f>
        <v>1.8330638699783056E-37</v>
      </c>
      <c r="Q56"/>
      <c r="R56"/>
    </row>
    <row r="57" spans="1:18" ht="14.25" x14ac:dyDescent="0.2">
      <c r="D57" s="1">
        <v>125</v>
      </c>
      <c r="E57"/>
      <c r="F57" s="1">
        <f t="shared" si="31"/>
        <v>0</v>
      </c>
      <c r="H57" s="1">
        <f t="shared" ref="H57:H62" si="35">K$55/(1+EXP(-K$56*(D57-K$57)))</f>
        <v>9.991171568224243E-18</v>
      </c>
      <c r="I57" s="1">
        <f>(F57-H57)^2</f>
        <v>9.9823509305692483E-35</v>
      </c>
      <c r="J57" s="1" t="s">
        <v>15</v>
      </c>
      <c r="K57" s="1">
        <v>1000</v>
      </c>
      <c r="M57" s="1">
        <f t="shared" si="32"/>
        <v>0</v>
      </c>
      <c r="N57" s="1">
        <f t="shared" si="33"/>
        <v>0</v>
      </c>
      <c r="O57" s="1">
        <f t="shared" si="34"/>
        <v>9.9823509305692483E-35</v>
      </c>
      <c r="Q57"/>
      <c r="R57"/>
    </row>
    <row r="58" spans="1:18" ht="14.25" x14ac:dyDescent="0.2">
      <c r="D58" s="1">
        <v>250</v>
      </c>
      <c r="E58"/>
      <c r="F58" s="1">
        <f t="shared" si="31"/>
        <v>0</v>
      </c>
      <c r="H58" s="1">
        <f t="shared" si="35"/>
        <v>5.1755550058018686E-15</v>
      </c>
      <c r="I58" s="1">
        <f t="shared" ref="I58:I62" si="36">(F58-H58)^2</f>
        <v>2.6786369618080779E-29</v>
      </c>
      <c r="J58" s="1" t="s">
        <v>16</v>
      </c>
      <c r="K58" s="1">
        <f>SUM(I56:I62)</f>
        <v>22500</v>
      </c>
      <c r="M58" s="1">
        <f t="shared" si="32"/>
        <v>0</v>
      </c>
      <c r="N58" s="1">
        <f t="shared" si="33"/>
        <v>0</v>
      </c>
      <c r="O58" s="1">
        <f t="shared" si="34"/>
        <v>2.6786369618080779E-29</v>
      </c>
      <c r="Q58"/>
      <c r="R58"/>
    </row>
    <row r="59" spans="1:18" ht="14.25" x14ac:dyDescent="0.2">
      <c r="D59" s="1">
        <v>500</v>
      </c>
      <c r="E59"/>
      <c r="F59" s="1">
        <f t="shared" si="31"/>
        <v>0</v>
      </c>
      <c r="H59" s="1">
        <f t="shared" si="35"/>
        <v>1.3887943864771145E-9</v>
      </c>
      <c r="I59" s="1">
        <f t="shared" si="36"/>
        <v>1.9287498479103448E-18</v>
      </c>
      <c r="J59" s="1" t="s">
        <v>17</v>
      </c>
      <c r="K59" s="1">
        <f>COUNTA(F56:F62)</f>
        <v>7</v>
      </c>
      <c r="M59" s="1">
        <f t="shared" si="32"/>
        <v>0</v>
      </c>
      <c r="N59" s="1">
        <f t="shared" si="33"/>
        <v>0</v>
      </c>
      <c r="O59" s="1">
        <f t="shared" si="34"/>
        <v>1.9287498479103448E-18</v>
      </c>
      <c r="Q59"/>
      <c r="R59"/>
    </row>
    <row r="60" spans="1:18" ht="14.25" x14ac:dyDescent="0.2">
      <c r="D60" s="1">
        <v>1000</v>
      </c>
      <c r="E60"/>
      <c r="F60" s="1">
        <f t="shared" si="31"/>
        <v>0</v>
      </c>
      <c r="H60" s="1">
        <f t="shared" si="35"/>
        <v>50</v>
      </c>
      <c r="I60" s="1">
        <f t="shared" si="36"/>
        <v>2500</v>
      </c>
      <c r="J60" s="1" t="s">
        <v>18</v>
      </c>
      <c r="K60" s="1" t="e">
        <f>(K59*SUM(M56:M62)-SUM(F56:F62)*SUM(H56:H62))/SQRT((K59*SUM(N56:N62)-SUM(F56:F62)^2)*(K59*SUM(O56:O62)-SUM(H56:H62)^2))</f>
        <v>#DIV/0!</v>
      </c>
      <c r="M60" s="1">
        <f t="shared" si="32"/>
        <v>0</v>
      </c>
      <c r="N60" s="1">
        <f t="shared" si="33"/>
        <v>0</v>
      </c>
      <c r="O60" s="1">
        <f t="shared" si="34"/>
        <v>2500</v>
      </c>
      <c r="Q60"/>
      <c r="R60"/>
    </row>
    <row r="61" spans="1:18" ht="14.25" x14ac:dyDescent="0.2">
      <c r="D61" s="1">
        <v>2000</v>
      </c>
      <c r="E61"/>
      <c r="F61" s="1">
        <f t="shared" si="31"/>
        <v>0</v>
      </c>
      <c r="H61" s="1">
        <f t="shared" si="35"/>
        <v>100</v>
      </c>
      <c r="I61" s="1">
        <f t="shared" si="36"/>
        <v>10000</v>
      </c>
      <c r="J61" s="1" t="s">
        <v>19</v>
      </c>
      <c r="K61" s="1" t="e">
        <f>K60^2</f>
        <v>#DIV/0!</v>
      </c>
      <c r="M61" s="1">
        <f t="shared" si="32"/>
        <v>0</v>
      </c>
      <c r="N61" s="1">
        <f t="shared" si="33"/>
        <v>0</v>
      </c>
      <c r="O61" s="1">
        <f t="shared" si="34"/>
        <v>10000</v>
      </c>
      <c r="Q61"/>
      <c r="R61"/>
    </row>
    <row r="62" spans="1:18" ht="14.25" x14ac:dyDescent="0.2">
      <c r="D62" s="1">
        <v>4000</v>
      </c>
      <c r="E62"/>
      <c r="F62" s="1">
        <f t="shared" si="31"/>
        <v>0</v>
      </c>
      <c r="H62" s="1">
        <f t="shared" si="35"/>
        <v>100</v>
      </c>
      <c r="I62" s="1">
        <f t="shared" si="36"/>
        <v>10000</v>
      </c>
      <c r="J62" s="1" t="s">
        <v>20</v>
      </c>
      <c r="K62" s="1">
        <f>K57-LN(K55/50-1)/K56</f>
        <v>1000</v>
      </c>
      <c r="M62" s="1">
        <f t="shared" si="32"/>
        <v>0</v>
      </c>
      <c r="N62" s="1">
        <f t="shared" si="33"/>
        <v>0</v>
      </c>
      <c r="O62" s="1">
        <f t="shared" si="34"/>
        <v>10000</v>
      </c>
      <c r="Q62"/>
      <c r="R62"/>
    </row>
    <row r="65" spans="5:18" ht="14.25" x14ac:dyDescent="0.2">
      <c r="E65"/>
      <c r="Q65"/>
      <c r="R65"/>
    </row>
    <row r="66" spans="5:18" ht="14.25" x14ac:dyDescent="0.2">
      <c r="E66"/>
      <c r="Q66"/>
      <c r="R66"/>
    </row>
    <row r="67" spans="5:18" ht="14.25" x14ac:dyDescent="0.2">
      <c r="E67"/>
      <c r="Q67"/>
      <c r="R67"/>
    </row>
    <row r="68" spans="5:18" ht="14.25" x14ac:dyDescent="0.2">
      <c r="E68"/>
      <c r="Q68"/>
      <c r="R68"/>
    </row>
    <row r="69" spans="5:18" ht="14.25" x14ac:dyDescent="0.2">
      <c r="E69"/>
      <c r="Q69"/>
      <c r="R69"/>
    </row>
    <row r="70" spans="5:18" ht="14.25" x14ac:dyDescent="0.2">
      <c r="E70"/>
      <c r="Q70"/>
      <c r="R70"/>
    </row>
    <row r="71" spans="5:18" ht="14.25" x14ac:dyDescent="0.2">
      <c r="E71"/>
      <c r="Q71"/>
      <c r="R71"/>
    </row>
    <row r="72" spans="5:18" ht="14.25" x14ac:dyDescent="0.2">
      <c r="E72"/>
      <c r="Q72"/>
      <c r="R72"/>
    </row>
    <row r="75" spans="5:18" ht="14.25" x14ac:dyDescent="0.2">
      <c r="E75"/>
      <c r="Q75"/>
      <c r="R75"/>
    </row>
    <row r="76" spans="5:18" ht="14.25" x14ac:dyDescent="0.2">
      <c r="E76"/>
      <c r="Q76"/>
      <c r="R76"/>
    </row>
    <row r="77" spans="5:18" ht="14.25" x14ac:dyDescent="0.2">
      <c r="E77"/>
      <c r="Q77"/>
      <c r="R77"/>
    </row>
    <row r="78" spans="5:18" ht="14.25" x14ac:dyDescent="0.2">
      <c r="E78"/>
      <c r="Q78"/>
      <c r="R78"/>
    </row>
    <row r="79" spans="5:18" ht="14.25" x14ac:dyDescent="0.2">
      <c r="E79"/>
      <c r="Q79"/>
      <c r="R79"/>
    </row>
    <row r="80" spans="5:18" ht="14.25" x14ac:dyDescent="0.2">
      <c r="E80"/>
      <c r="Q80"/>
      <c r="R80"/>
    </row>
    <row r="81" spans="5:18" ht="14.25" x14ac:dyDescent="0.2">
      <c r="E81"/>
      <c r="Q81"/>
      <c r="R81"/>
    </row>
    <row r="82" spans="5:18" ht="14.25" x14ac:dyDescent="0.2">
      <c r="E82"/>
      <c r="Q82"/>
      <c r="R82"/>
    </row>
    <row r="85" spans="5:18" ht="14.25" x14ac:dyDescent="0.2">
      <c r="E85"/>
      <c r="Q85"/>
      <c r="R85"/>
    </row>
    <row r="86" spans="5:18" ht="14.25" x14ac:dyDescent="0.2">
      <c r="E86"/>
      <c r="Q86"/>
      <c r="R86"/>
    </row>
    <row r="87" spans="5:18" ht="14.25" x14ac:dyDescent="0.2">
      <c r="E87"/>
      <c r="Q87"/>
      <c r="R87"/>
    </row>
    <row r="88" spans="5:18" ht="14.25" x14ac:dyDescent="0.2">
      <c r="E88"/>
      <c r="Q88"/>
      <c r="R88"/>
    </row>
    <row r="89" spans="5:18" ht="14.25" x14ac:dyDescent="0.2">
      <c r="E89"/>
      <c r="Q89"/>
      <c r="R89"/>
    </row>
    <row r="90" spans="5:18" ht="14.25" x14ac:dyDescent="0.2">
      <c r="E90"/>
      <c r="Q90"/>
      <c r="R90"/>
    </row>
    <row r="91" spans="5:18" ht="14.25" x14ac:dyDescent="0.2">
      <c r="E91"/>
      <c r="Q91"/>
      <c r="R91"/>
    </row>
    <row r="92" spans="5:18" ht="14.25" x14ac:dyDescent="0.2">
      <c r="E92"/>
      <c r="Q92"/>
      <c r="R92"/>
    </row>
  </sheetData>
  <mergeCells count="1">
    <mergeCell ref="A1:O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SupplementalTable1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2022-05-27T15:38:04Z</dcterms:created>
  <dcterms:modified xsi:type="dcterms:W3CDTF">2022-05-27T15:43:47Z</dcterms:modified>
</cp:coreProperties>
</file>